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therine\Desktop\LP Gestion_SLeJean\Scénario 6_corrigé\Scénario 6_corrigé\"/>
    </mc:Choice>
  </mc:AlternateContent>
  <bookViews>
    <workbookView xWindow="0" yWindow="0" windowWidth="11940" windowHeight="8460"/>
  </bookViews>
  <sheets>
    <sheet name="Feuil1" sheetId="1" r:id="rId1"/>
  </sheets>
  <definedNames>
    <definedName name="brut">Feuil1!$G$20</definedName>
    <definedName name="plafond">Feuil1!$G$12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/>
  <c r="G19" i="1"/>
  <c r="G18" i="1"/>
  <c r="G16" i="1"/>
  <c r="F13" i="1"/>
  <c r="G15" i="1" s="1"/>
  <c r="G14" i="1" l="1"/>
  <c r="G20" i="1" s="1"/>
  <c r="D37" i="1" l="1"/>
  <c r="D31" i="1"/>
  <c r="H31" i="1" s="1"/>
  <c r="D34" i="1"/>
  <c r="D27" i="1"/>
  <c r="D39" i="1"/>
  <c r="D30" i="1"/>
  <c r="H30" i="1" s="1"/>
  <c r="D28" i="1"/>
  <c r="D36" i="1"/>
  <c r="D33" i="1"/>
  <c r="H33" i="1" s="1"/>
  <c r="D38" i="1"/>
  <c r="D32" i="1"/>
  <c r="D29" i="1"/>
  <c r="H29" i="1" s="1"/>
  <c r="D26" i="1"/>
  <c r="H26" i="1" s="1"/>
  <c r="D35" i="1"/>
  <c r="D40" i="1"/>
  <c r="H40" i="1" s="1"/>
  <c r="D24" i="1" s="1"/>
  <c r="F24" i="1" s="1"/>
  <c r="D25" i="1"/>
  <c r="D23" i="1" l="1"/>
  <c r="F23" i="1" s="1"/>
  <c r="H28" i="1"/>
  <c r="F28" i="1"/>
  <c r="H32" i="1"/>
  <c r="F32" i="1"/>
  <c r="H39" i="1"/>
  <c r="F39" i="1"/>
  <c r="F37" i="1"/>
  <c r="H37" i="1"/>
  <c r="H38" i="1"/>
  <c r="F38" i="1"/>
  <c r="H25" i="1"/>
  <c r="F25" i="1"/>
  <c r="H27" i="1"/>
  <c r="F27" i="1"/>
  <c r="H36" i="1"/>
  <c r="F36" i="1"/>
  <c r="F34" i="1"/>
  <c r="H34" i="1"/>
  <c r="F35" i="1"/>
  <c r="H35" i="1"/>
  <c r="F42" i="1" l="1"/>
  <c r="F43" i="1" s="1"/>
  <c r="H42" i="1"/>
  <c r="F48" i="1" l="1"/>
</calcChain>
</file>

<file path=xl/sharedStrings.xml><?xml version="1.0" encoding="utf-8"?>
<sst xmlns="http://schemas.openxmlformats.org/spreadsheetml/2006/main" count="82" uniqueCount="75">
  <si>
    <t>BULLETIN DE PAIE</t>
  </si>
  <si>
    <t>Période du</t>
  </si>
  <si>
    <t>au</t>
  </si>
  <si>
    <t>Paiement le :</t>
  </si>
  <si>
    <t>par :</t>
  </si>
  <si>
    <t>Virement</t>
  </si>
  <si>
    <t>Salarié : EMP0005</t>
  </si>
  <si>
    <t>Nom :</t>
  </si>
  <si>
    <t>MOREIGNE</t>
  </si>
  <si>
    <t>Adresse :</t>
  </si>
  <si>
    <t>Chemin de Siou-Blanc</t>
  </si>
  <si>
    <t>Prénom :</t>
  </si>
  <si>
    <t>83870 SIGNE</t>
  </si>
  <si>
    <t>28 rue de Tahiti</t>
  </si>
  <si>
    <t>Num_SIRET :</t>
  </si>
  <si>
    <t>83210 SOLLIES TOUCAS</t>
  </si>
  <si>
    <t>Code APE :</t>
  </si>
  <si>
    <t>4778C</t>
  </si>
  <si>
    <t>Emploi :</t>
  </si>
  <si>
    <t>Responsable commercial</t>
  </si>
  <si>
    <t>Convention collective :</t>
  </si>
  <si>
    <t>Autres commerces de détail spécialisés divers</t>
  </si>
  <si>
    <t>Catégorie :</t>
  </si>
  <si>
    <t>N° S.S. :</t>
  </si>
  <si>
    <t>1880992181203</t>
  </si>
  <si>
    <t>Salaire de base pour :</t>
  </si>
  <si>
    <t>h au taux de :</t>
  </si>
  <si>
    <t>Heures supplémentaires :</t>
  </si>
  <si>
    <t>Prime d'ancienneté :</t>
  </si>
  <si>
    <t>Cotisations</t>
  </si>
  <si>
    <t>Base</t>
  </si>
  <si>
    <t>Charges salariales</t>
  </si>
  <si>
    <t>Charges patronales</t>
  </si>
  <si>
    <t>Taux %</t>
  </si>
  <si>
    <t>Montant</t>
  </si>
  <si>
    <t>CSG/CRDS non déductibles</t>
  </si>
  <si>
    <t>CSG déductible</t>
  </si>
  <si>
    <t>Assurance maladie</t>
  </si>
  <si>
    <t>Assurance vieillesse : plafonnée</t>
  </si>
  <si>
    <t>Assurance vieillesse : déplafonnée</t>
  </si>
  <si>
    <t>Allocations familiales</t>
  </si>
  <si>
    <t>Accident du travail</t>
  </si>
  <si>
    <t>FNAL (moins de 20 salariés)</t>
  </si>
  <si>
    <t>AGS</t>
  </si>
  <si>
    <t>APEC</t>
  </si>
  <si>
    <t>ARRCO (tranche A)</t>
  </si>
  <si>
    <t>AGFF (tranche A)</t>
  </si>
  <si>
    <t>AGIRC (tranche B)</t>
  </si>
  <si>
    <t>AGFF (tranche B)</t>
  </si>
  <si>
    <t>CET</t>
  </si>
  <si>
    <t>Prévoyance cadres</t>
  </si>
  <si>
    <t>Total cotisations déductibles</t>
  </si>
  <si>
    <t>NET IMPOSABLE</t>
  </si>
  <si>
    <t>Acomptes, avances</t>
  </si>
  <si>
    <t>Indemnités diverses</t>
  </si>
  <si>
    <t>Oppositions</t>
  </si>
  <si>
    <t>Congés :</t>
  </si>
  <si>
    <t>Acquis</t>
  </si>
  <si>
    <t>Pris</t>
  </si>
  <si>
    <t>Restant</t>
  </si>
  <si>
    <t>N-1</t>
  </si>
  <si>
    <t>N</t>
  </si>
  <si>
    <t>NET À PAYER</t>
  </si>
  <si>
    <t>01/10/N</t>
  </si>
  <si>
    <t>31/10/N</t>
  </si>
  <si>
    <t>Éric</t>
  </si>
  <si>
    <t>ISIPROMO</t>
  </si>
  <si>
    <t>Cadre</t>
  </si>
  <si>
    <t>Plafond Sécurité sociale</t>
  </si>
  <si>
    <t>Indemnité compensatrice congés payés :</t>
  </si>
  <si>
    <t>Congés restants N (13 j) : 15 908,30 / 10</t>
  </si>
  <si>
    <t>SALAIRE BRUT</t>
  </si>
  <si>
    <t>Contribution de solidarité</t>
  </si>
  <si>
    <t>Chômage Tranches A + B</t>
  </si>
  <si>
    <t>Congés restants N-1 (17 j) : 38 500 / 10 / 30 x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</si>
</sst>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-1]_-;\-* #,##0.00\ [$€-1]_-;_-* &quot;-&quot;??\ [$€-1]_-"/>
    <numFmt numFmtId="165" formatCode="0.000%"/>
  </numFmts>
  <fonts count="6" x14ac:knownFonts="1">
    <font>
      <sz val="11"/>
      <color theme="1"/>
      <name val="Calibri"/>
      <family val="2"/>
      <scheme val="minor"/>
    </font>
    <font>
      <b/>
      <sz val="8"/>
      <name val="Verdana"/>
      <family val="2"/>
    </font>
    <font>
      <sz val="8"/>
      <name val="Verdana"/>
      <family val="2"/>
    </font>
    <font>
      <sz val="10"/>
      <name val="Arial"/>
      <family val="2"/>
    </font>
    <font>
      <sz val="8"/>
      <color theme="1"/>
      <name val="Verdana"/>
      <family val="2"/>
    </font>
    <font>
      <b/>
      <sz val="20"/>
      <name val="Aharoni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3">
    <xf numFmtId="0" fontId="0" fillId="0" borderId="0" xfId="0"/>
    <xf numFmtId="0" fontId="1" fillId="2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9" fontId="2" fillId="0" borderId="1" xfId="0" applyNumberFormat="1" applyFont="1" applyFill="1" applyBorder="1" applyAlignment="1">
      <alignment vertical="center"/>
    </xf>
    <xf numFmtId="164" fontId="2" fillId="0" borderId="9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4" fillId="0" borderId="8" xfId="0" applyFont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164" fontId="2" fillId="0" borderId="11" xfId="1" applyFont="1" applyFill="1" applyBorder="1" applyAlignment="1">
      <alignment vertical="center"/>
    </xf>
    <xf numFmtId="10" fontId="2" fillId="0" borderId="0" xfId="0" applyNumberFormat="1" applyFont="1" applyFill="1" applyBorder="1" applyAlignment="1">
      <alignment vertical="center"/>
    </xf>
    <xf numFmtId="10" fontId="2" fillId="0" borderId="12" xfId="0" applyNumberFormat="1" applyFont="1" applyFill="1" applyBorder="1" applyAlignment="1">
      <alignment vertical="center"/>
    </xf>
    <xf numFmtId="164" fontId="2" fillId="0" borderId="13" xfId="1" applyFont="1" applyFill="1" applyBorder="1" applyAlignment="1">
      <alignment vertical="center"/>
    </xf>
    <xf numFmtId="10" fontId="2" fillId="0" borderId="11" xfId="0" applyNumberFormat="1" applyFont="1" applyFill="1" applyBorder="1" applyAlignment="1">
      <alignment vertical="center"/>
    </xf>
    <xf numFmtId="10" fontId="2" fillId="0" borderId="13" xfId="0" applyNumberFormat="1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  <xf numFmtId="165" fontId="2" fillId="0" borderId="11" xfId="0" applyNumberFormat="1" applyFont="1" applyFill="1" applyBorder="1" applyAlignment="1">
      <alignment vertical="center"/>
    </xf>
    <xf numFmtId="0" fontId="2" fillId="0" borderId="19" xfId="1" applyNumberFormat="1" applyFont="1" applyFill="1" applyBorder="1" applyAlignment="1">
      <alignment vertical="center"/>
    </xf>
    <xf numFmtId="10" fontId="2" fillId="0" borderId="18" xfId="0" applyNumberFormat="1" applyFont="1" applyFill="1" applyBorder="1" applyAlignment="1">
      <alignment vertical="center"/>
    </xf>
    <xf numFmtId="164" fontId="2" fillId="0" borderId="20" xfId="1" applyFont="1" applyFill="1" applyBorder="1" applyAlignment="1">
      <alignment vertical="center"/>
    </xf>
    <xf numFmtId="2" fontId="2" fillId="0" borderId="18" xfId="0" applyNumberFormat="1" applyFont="1" applyFill="1" applyBorder="1" applyAlignment="1">
      <alignment vertical="center"/>
    </xf>
    <xf numFmtId="164" fontId="2" fillId="0" borderId="4" xfId="1" applyFont="1" applyFill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2" xfId="0" applyFont="1" applyFill="1" applyBorder="1" applyAlignment="1">
      <alignment horizontal="right" vertical="center"/>
    </xf>
    <xf numFmtId="0" fontId="4" fillId="0" borderId="10" xfId="0" applyFont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22" xfId="0" applyFont="1" applyFill="1" applyBorder="1" applyAlignment="1">
      <alignment vertical="center"/>
    </xf>
    <xf numFmtId="14" fontId="2" fillId="0" borderId="6" xfId="0" applyNumberFormat="1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164" fontId="2" fillId="0" borderId="0" xfId="1" applyFont="1" applyFill="1" applyBorder="1" applyAlignment="1">
      <alignment vertical="center"/>
    </xf>
    <xf numFmtId="164" fontId="1" fillId="2" borderId="4" xfId="1" applyFont="1" applyFill="1" applyBorder="1" applyAlignment="1">
      <alignment vertical="center"/>
    </xf>
    <xf numFmtId="164" fontId="1" fillId="0" borderId="5" xfId="1" applyFont="1" applyFill="1" applyBorder="1" applyAlignment="1">
      <alignment vertical="center"/>
    </xf>
    <xf numFmtId="164" fontId="1" fillId="0" borderId="21" xfId="1" applyFont="1" applyFill="1" applyBorder="1" applyAlignment="1">
      <alignment vertical="center"/>
    </xf>
    <xf numFmtId="164" fontId="1" fillId="0" borderId="4" xfId="1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1" fontId="2" fillId="0" borderId="0" xfId="0" applyNumberFormat="1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25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1" fillId="0" borderId="27" xfId="0" applyFont="1" applyFill="1" applyBorder="1" applyAlignment="1">
      <alignment horizontal="left" vertical="center"/>
    </xf>
    <xf numFmtId="0" fontId="1" fillId="0" borderId="28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2" fillId="0" borderId="26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/>
    </xf>
    <xf numFmtId="0" fontId="2" fillId="0" borderId="19" xfId="0" applyFont="1" applyFill="1" applyBorder="1" applyAlignment="1">
      <alignment horizontal="left" vertical="center"/>
    </xf>
    <xf numFmtId="0" fontId="1" fillId="2" borderId="27" xfId="0" applyFont="1" applyFill="1" applyBorder="1" applyAlignment="1">
      <alignment horizontal="left" vertical="center"/>
    </xf>
    <xf numFmtId="0" fontId="1" fillId="2" borderId="28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1" fillId="2" borderId="23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22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21" xfId="0" applyFont="1" applyFill="1" applyBorder="1" applyAlignment="1">
      <alignment vertical="center"/>
    </xf>
    <xf numFmtId="164" fontId="2" fillId="3" borderId="5" xfId="1" applyFont="1" applyFill="1" applyBorder="1" applyAlignment="1">
      <alignment vertical="center"/>
    </xf>
    <xf numFmtId="164" fontId="2" fillId="0" borderId="21" xfId="1" applyFont="1" applyFill="1" applyBorder="1" applyAlignment="1">
      <alignment vertical="center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showGridLines="0" tabSelected="1" workbookViewId="0">
      <selection activeCell="A3" sqref="A3:D5"/>
    </sheetView>
  </sheetViews>
  <sheetFormatPr baseColWidth="10" defaultRowHeight="15" x14ac:dyDescent="0.25"/>
  <cols>
    <col min="1" max="1" width="17.5703125" customWidth="1"/>
    <col min="2" max="2" width="12.28515625" customWidth="1"/>
    <col min="3" max="3" width="10" customWidth="1"/>
    <col min="4" max="4" width="13.140625" customWidth="1"/>
    <col min="5" max="5" width="11.42578125" customWidth="1"/>
    <col min="6" max="6" width="13.140625" customWidth="1"/>
    <col min="7" max="8" width="13.28515625" customWidth="1"/>
  </cols>
  <sheetData>
    <row r="1" spans="1:8" x14ac:dyDescent="0.25">
      <c r="A1" s="65" t="s">
        <v>0</v>
      </c>
      <c r="B1" s="66"/>
      <c r="C1" s="66"/>
      <c r="D1" s="66"/>
      <c r="E1" s="4" t="s">
        <v>1</v>
      </c>
      <c r="F1" s="56" t="s">
        <v>63</v>
      </c>
      <c r="G1" s="5" t="s">
        <v>2</v>
      </c>
      <c r="H1" s="57" t="s">
        <v>64</v>
      </c>
    </row>
    <row r="2" spans="1:8" x14ac:dyDescent="0.25">
      <c r="A2" s="67"/>
      <c r="B2" s="68"/>
      <c r="C2" s="68"/>
      <c r="D2" s="68"/>
      <c r="E2" s="6" t="s">
        <v>3</v>
      </c>
      <c r="F2" s="58" t="s">
        <v>64</v>
      </c>
      <c r="G2" s="7" t="s">
        <v>4</v>
      </c>
      <c r="H2" s="59" t="s">
        <v>5</v>
      </c>
    </row>
    <row r="3" spans="1:8" x14ac:dyDescent="0.25">
      <c r="A3" s="69" t="s">
        <v>66</v>
      </c>
      <c r="B3" s="70"/>
      <c r="C3" s="70"/>
      <c r="D3" s="71"/>
      <c r="E3" s="72" t="s">
        <v>6</v>
      </c>
      <c r="F3" s="72"/>
      <c r="G3" s="72"/>
      <c r="H3" s="73"/>
    </row>
    <row r="4" spans="1:8" x14ac:dyDescent="0.25">
      <c r="A4" s="69"/>
      <c r="B4" s="70"/>
      <c r="C4" s="70"/>
      <c r="D4" s="71"/>
      <c r="E4" s="8"/>
      <c r="F4" s="8"/>
      <c r="G4" s="8"/>
      <c r="H4" s="9"/>
    </row>
    <row r="5" spans="1:8" x14ac:dyDescent="0.25">
      <c r="A5" s="69"/>
      <c r="B5" s="70"/>
      <c r="C5" s="70"/>
      <c r="D5" s="71"/>
      <c r="E5" s="10" t="s">
        <v>7</v>
      </c>
      <c r="F5" s="74" t="s">
        <v>8</v>
      </c>
      <c r="G5" s="74"/>
      <c r="H5" s="11"/>
    </row>
    <row r="6" spans="1:8" x14ac:dyDescent="0.25">
      <c r="A6" s="75" t="s">
        <v>9</v>
      </c>
      <c r="B6" s="74"/>
      <c r="C6" s="74" t="s">
        <v>10</v>
      </c>
      <c r="D6" s="76"/>
      <c r="E6" s="10" t="s">
        <v>11</v>
      </c>
      <c r="F6" s="74" t="s">
        <v>65</v>
      </c>
      <c r="G6" s="74"/>
      <c r="H6" s="11"/>
    </row>
    <row r="7" spans="1:8" x14ac:dyDescent="0.25">
      <c r="A7" s="75"/>
      <c r="B7" s="74"/>
      <c r="C7" s="74" t="s">
        <v>12</v>
      </c>
      <c r="D7" s="76"/>
      <c r="E7" s="10" t="s">
        <v>9</v>
      </c>
      <c r="F7" s="74" t="s">
        <v>13</v>
      </c>
      <c r="G7" s="74"/>
      <c r="H7" s="11"/>
    </row>
    <row r="8" spans="1:8" x14ac:dyDescent="0.25">
      <c r="A8" s="75" t="s">
        <v>14</v>
      </c>
      <c r="B8" s="74"/>
      <c r="C8" s="77">
        <v>28693850700092</v>
      </c>
      <c r="D8" s="78"/>
      <c r="E8" s="10"/>
      <c r="F8" s="74" t="s">
        <v>15</v>
      </c>
      <c r="G8" s="74"/>
      <c r="H8" s="11"/>
    </row>
    <row r="9" spans="1:8" x14ac:dyDescent="0.25">
      <c r="A9" s="75" t="s">
        <v>16</v>
      </c>
      <c r="B9" s="74"/>
      <c r="C9" s="74" t="s">
        <v>17</v>
      </c>
      <c r="D9" s="76"/>
      <c r="E9" s="10" t="s">
        <v>18</v>
      </c>
      <c r="F9" s="77" t="s">
        <v>19</v>
      </c>
      <c r="G9" s="77"/>
      <c r="H9" s="11"/>
    </row>
    <row r="10" spans="1:8" x14ac:dyDescent="0.25">
      <c r="A10" s="75" t="s">
        <v>20</v>
      </c>
      <c r="B10" s="74"/>
      <c r="C10" s="88" t="s">
        <v>21</v>
      </c>
      <c r="D10" s="88"/>
      <c r="E10" s="12" t="s">
        <v>22</v>
      </c>
      <c r="F10" s="74" t="s">
        <v>67</v>
      </c>
      <c r="G10" s="74"/>
      <c r="H10" s="11"/>
    </row>
    <row r="11" spans="1:8" x14ac:dyDescent="0.25">
      <c r="A11" s="90"/>
      <c r="B11" s="91"/>
      <c r="C11" s="88"/>
      <c r="D11" s="88"/>
      <c r="E11" s="12" t="s">
        <v>23</v>
      </c>
      <c r="F11" s="92" t="s">
        <v>24</v>
      </c>
      <c r="G11" s="92"/>
      <c r="H11" s="13"/>
    </row>
    <row r="12" spans="1:8" x14ac:dyDescent="0.25">
      <c r="A12" s="93"/>
      <c r="B12" s="94"/>
      <c r="C12" s="89"/>
      <c r="D12" s="89"/>
      <c r="E12" s="95" t="s">
        <v>68</v>
      </c>
      <c r="F12" s="95"/>
      <c r="G12" s="61">
        <v>3170</v>
      </c>
      <c r="H12" s="14"/>
    </row>
    <row r="13" spans="1:8" x14ac:dyDescent="0.25">
      <c r="A13" s="99" t="s">
        <v>25</v>
      </c>
      <c r="B13" s="100"/>
      <c r="C13" s="100"/>
      <c r="D13" s="117">
        <v>151.66999999999999</v>
      </c>
      <c r="E13" s="12" t="s">
        <v>26</v>
      </c>
      <c r="F13" s="60">
        <f>G13/D13</f>
        <v>20.406144919891872</v>
      </c>
      <c r="G13" s="121">
        <v>3095</v>
      </c>
      <c r="H13" s="15"/>
    </row>
    <row r="14" spans="1:8" x14ac:dyDescent="0.25">
      <c r="A14" s="75" t="s">
        <v>27</v>
      </c>
      <c r="B14" s="74"/>
      <c r="C14" s="74"/>
      <c r="D14" s="118"/>
      <c r="E14" s="12" t="s">
        <v>26</v>
      </c>
      <c r="F14" s="16">
        <v>1.25</v>
      </c>
      <c r="G14" s="17">
        <f>D14*ROUND(F13*F14,2)</f>
        <v>0</v>
      </c>
      <c r="H14" s="11"/>
    </row>
    <row r="15" spans="1:8" x14ac:dyDescent="0.25">
      <c r="A15" s="75" t="s">
        <v>27</v>
      </c>
      <c r="B15" s="74"/>
      <c r="C15" s="74"/>
      <c r="D15" s="118"/>
      <c r="E15" s="12" t="s">
        <v>26</v>
      </c>
      <c r="F15" s="16">
        <v>1.5</v>
      </c>
      <c r="G15" s="17">
        <f>D15*(ROUND(F13*F15,2))</f>
        <v>0</v>
      </c>
      <c r="H15" s="11"/>
    </row>
    <row r="16" spans="1:8" x14ac:dyDescent="0.25">
      <c r="A16" s="75" t="s">
        <v>28</v>
      </c>
      <c r="B16" s="74"/>
      <c r="C16" s="74"/>
      <c r="D16" s="119"/>
      <c r="E16" s="12"/>
      <c r="F16" s="16"/>
      <c r="G16" s="17">
        <f>G13*3%</f>
        <v>92.85</v>
      </c>
      <c r="H16" s="11"/>
    </row>
    <row r="17" spans="1:8" x14ac:dyDescent="0.25">
      <c r="A17" s="19" t="s">
        <v>69</v>
      </c>
      <c r="B17" s="18"/>
      <c r="C17" s="18"/>
      <c r="D17" s="119"/>
      <c r="E17" s="12"/>
      <c r="F17" s="16"/>
      <c r="G17" s="17"/>
      <c r="H17" s="11"/>
    </row>
    <row r="18" spans="1:8" x14ac:dyDescent="0.25">
      <c r="A18" s="19" t="s">
        <v>74</v>
      </c>
      <c r="B18" s="18"/>
      <c r="C18" s="18"/>
      <c r="D18" s="11"/>
      <c r="E18" s="12"/>
      <c r="F18" s="16"/>
      <c r="G18" s="17">
        <f>38500/10/30*17</f>
        <v>2181.666666666667</v>
      </c>
      <c r="H18" s="11"/>
    </row>
    <row r="19" spans="1:8" x14ac:dyDescent="0.25">
      <c r="A19" s="19" t="s">
        <v>70</v>
      </c>
      <c r="B19" s="18"/>
      <c r="C19" s="18"/>
      <c r="D19" s="11"/>
      <c r="E19" s="12"/>
      <c r="F19" s="16"/>
      <c r="G19" s="122">
        <f>15908.3/10</f>
        <v>1590.83</v>
      </c>
      <c r="H19" s="11"/>
    </row>
    <row r="20" spans="1:8" x14ac:dyDescent="0.25">
      <c r="A20" s="20"/>
      <c r="B20" s="10"/>
      <c r="C20" s="10"/>
      <c r="D20" s="120"/>
      <c r="E20" s="79" t="s">
        <v>71</v>
      </c>
      <c r="F20" s="80"/>
      <c r="G20" s="62">
        <f>SUM(G13:G18)</f>
        <v>5369.5166666666664</v>
      </c>
      <c r="H20" s="21"/>
    </row>
    <row r="21" spans="1:8" x14ac:dyDescent="0.25">
      <c r="A21" s="81" t="s">
        <v>29</v>
      </c>
      <c r="B21" s="82"/>
      <c r="C21" s="83"/>
      <c r="D21" s="87" t="s">
        <v>30</v>
      </c>
      <c r="E21" s="87" t="s">
        <v>31</v>
      </c>
      <c r="F21" s="87"/>
      <c r="G21" s="87" t="s">
        <v>32</v>
      </c>
      <c r="H21" s="87"/>
    </row>
    <row r="22" spans="1:8" x14ac:dyDescent="0.25">
      <c r="A22" s="84"/>
      <c r="B22" s="85"/>
      <c r="C22" s="86"/>
      <c r="D22" s="87"/>
      <c r="E22" s="1" t="s">
        <v>33</v>
      </c>
      <c r="F22" s="1" t="s">
        <v>34</v>
      </c>
      <c r="G22" s="1" t="s">
        <v>33</v>
      </c>
      <c r="H22" s="1" t="s">
        <v>34</v>
      </c>
    </row>
    <row r="23" spans="1:8" x14ac:dyDescent="0.25">
      <c r="A23" s="75" t="s">
        <v>35</v>
      </c>
      <c r="B23" s="74"/>
      <c r="C23" s="76"/>
      <c r="D23" s="22">
        <f>(brut*98.25%)+$H$40</f>
        <v>5323.1001249999999</v>
      </c>
      <c r="E23" s="23">
        <v>2.9000000000000001E-2</v>
      </c>
      <c r="F23" s="22">
        <f>ROUND(E23*D23,2)</f>
        <v>154.37</v>
      </c>
      <c r="G23" s="24"/>
      <c r="H23" s="25"/>
    </row>
    <row r="24" spans="1:8" x14ac:dyDescent="0.25">
      <c r="A24" s="96" t="s">
        <v>36</v>
      </c>
      <c r="B24" s="97"/>
      <c r="C24" s="98"/>
      <c r="D24" s="22">
        <f>(brut*98.25%)+$H$40</f>
        <v>5323.1001249999999</v>
      </c>
      <c r="E24" s="26">
        <v>5.0999999999999997E-2</v>
      </c>
      <c r="F24" s="22">
        <f>ROUND(E24*D24,2)</f>
        <v>271.48</v>
      </c>
      <c r="G24" s="26"/>
      <c r="H24" s="22"/>
    </row>
    <row r="25" spans="1:8" x14ac:dyDescent="0.25">
      <c r="A25" s="101" t="s">
        <v>37</v>
      </c>
      <c r="B25" s="102"/>
      <c r="C25" s="103"/>
      <c r="D25" s="25">
        <f>brut</f>
        <v>5369.5166666666664</v>
      </c>
      <c r="E25" s="27">
        <v>7.4999999999999997E-3</v>
      </c>
      <c r="F25" s="25">
        <f>ROUND(E25*D25,2)</f>
        <v>40.270000000000003</v>
      </c>
      <c r="G25" s="27">
        <v>0.128</v>
      </c>
      <c r="H25" s="25">
        <f>ROUND(G25*D25,2)</f>
        <v>687.3</v>
      </c>
    </row>
    <row r="26" spans="1:8" x14ac:dyDescent="0.25">
      <c r="A26" s="96" t="s">
        <v>72</v>
      </c>
      <c r="B26" s="97"/>
      <c r="C26" s="98"/>
      <c r="D26" s="25">
        <f>brut</f>
        <v>5369.5166666666664</v>
      </c>
      <c r="E26" s="26"/>
      <c r="F26" s="22"/>
      <c r="G26" s="26">
        <v>3.0000000000000001E-3</v>
      </c>
      <c r="H26" s="22">
        <f>ROUND(G26*D26,2)</f>
        <v>16.11</v>
      </c>
    </row>
    <row r="27" spans="1:8" x14ac:dyDescent="0.25">
      <c r="A27" s="96" t="s">
        <v>38</v>
      </c>
      <c r="B27" s="97"/>
      <c r="C27" s="98"/>
      <c r="D27" s="22">
        <f>IF(brut&lt;plafond,brut,plafond)</f>
        <v>3170</v>
      </c>
      <c r="E27" s="26">
        <v>6.8500000000000005E-2</v>
      </c>
      <c r="F27" s="22">
        <f>ROUND(E27*D27,2)</f>
        <v>217.15</v>
      </c>
      <c r="G27" s="26">
        <v>8.5000000000000006E-2</v>
      </c>
      <c r="H27" s="22">
        <f t="shared" ref="H27:H40" si="0">ROUND(G27*D27,2)</f>
        <v>269.45</v>
      </c>
    </row>
    <row r="28" spans="1:8" x14ac:dyDescent="0.25">
      <c r="A28" s="96" t="s">
        <v>39</v>
      </c>
      <c r="B28" s="97"/>
      <c r="C28" s="98"/>
      <c r="D28" s="25">
        <f>brut</f>
        <v>5369.5166666666664</v>
      </c>
      <c r="E28" s="26">
        <v>3.0000000000000001E-3</v>
      </c>
      <c r="F28" s="22">
        <f>ROUND(E28*D28,2)</f>
        <v>16.11</v>
      </c>
      <c r="G28" s="26">
        <v>1.7999999999999999E-2</v>
      </c>
      <c r="H28" s="22">
        <f t="shared" si="0"/>
        <v>96.65</v>
      </c>
    </row>
    <row r="29" spans="1:8" x14ac:dyDescent="0.25">
      <c r="A29" s="96" t="s">
        <v>40</v>
      </c>
      <c r="B29" s="97"/>
      <c r="C29" s="98"/>
      <c r="D29" s="25">
        <f>brut</f>
        <v>5369.5166666666664</v>
      </c>
      <c r="E29" s="28"/>
      <c r="F29" s="22"/>
      <c r="G29" s="26">
        <v>5.2499999999999998E-2</v>
      </c>
      <c r="H29" s="22">
        <f t="shared" si="0"/>
        <v>281.89999999999998</v>
      </c>
    </row>
    <row r="30" spans="1:8" x14ac:dyDescent="0.25">
      <c r="A30" s="96" t="s">
        <v>41</v>
      </c>
      <c r="B30" s="97"/>
      <c r="C30" s="98"/>
      <c r="D30" s="25">
        <f>brut</f>
        <v>5369.5166666666664</v>
      </c>
      <c r="E30" s="28"/>
      <c r="F30" s="22"/>
      <c r="G30" s="26">
        <v>1.7000000000000001E-2</v>
      </c>
      <c r="H30" s="22">
        <f t="shared" si="0"/>
        <v>91.28</v>
      </c>
    </row>
    <row r="31" spans="1:8" x14ac:dyDescent="0.25">
      <c r="A31" s="96" t="s">
        <v>42</v>
      </c>
      <c r="B31" s="97"/>
      <c r="C31" s="98"/>
      <c r="D31" s="22">
        <f>IF(brut&lt;plafond,brut,plafond)</f>
        <v>3170</v>
      </c>
      <c r="E31" s="26"/>
      <c r="F31" s="22"/>
      <c r="G31" s="26">
        <v>1E-3</v>
      </c>
      <c r="H31" s="22">
        <f>ROUND(G31*D31,2)</f>
        <v>3.17</v>
      </c>
    </row>
    <row r="32" spans="1:8" x14ac:dyDescent="0.25">
      <c r="A32" s="96" t="s">
        <v>73</v>
      </c>
      <c r="B32" s="97"/>
      <c r="C32" s="98"/>
      <c r="D32" s="25">
        <f>brut</f>
        <v>5369.5166666666664</v>
      </c>
      <c r="E32" s="26">
        <v>2.4E-2</v>
      </c>
      <c r="F32" s="22">
        <f>ROUND(E32*D32,2)</f>
        <v>128.87</v>
      </c>
      <c r="G32" s="26">
        <v>0.04</v>
      </c>
      <c r="H32" s="22">
        <f t="shared" si="0"/>
        <v>214.78</v>
      </c>
    </row>
    <row r="33" spans="1:8" x14ac:dyDescent="0.25">
      <c r="A33" s="96" t="s">
        <v>43</v>
      </c>
      <c r="B33" s="97"/>
      <c r="C33" s="98"/>
      <c r="D33" s="25">
        <f>brut</f>
        <v>5369.5166666666664</v>
      </c>
      <c r="E33" s="29"/>
      <c r="F33" s="22"/>
      <c r="G33" s="26">
        <v>3.0000000000000001E-3</v>
      </c>
      <c r="H33" s="22">
        <f t="shared" si="0"/>
        <v>16.11</v>
      </c>
    </row>
    <row r="34" spans="1:8" x14ac:dyDescent="0.25">
      <c r="A34" s="30" t="s">
        <v>44</v>
      </c>
      <c r="B34" s="31"/>
      <c r="C34" s="32"/>
      <c r="D34" s="25">
        <f>brut</f>
        <v>5369.5166666666664</v>
      </c>
      <c r="E34" s="33">
        <v>2.4000000000000001E-4</v>
      </c>
      <c r="F34" s="22">
        <f t="shared" ref="F34" si="1">ROUND(E34*D34,2)</f>
        <v>1.29</v>
      </c>
      <c r="G34" s="33">
        <v>3.6000000000000002E-4</v>
      </c>
      <c r="H34" s="22">
        <f t="shared" si="0"/>
        <v>1.93</v>
      </c>
    </row>
    <row r="35" spans="1:8" x14ac:dyDescent="0.25">
      <c r="A35" s="96" t="s">
        <v>45</v>
      </c>
      <c r="B35" s="97"/>
      <c r="C35" s="98"/>
      <c r="D35" s="22">
        <f>IF(brut&lt;plafond,brut,plafond)</f>
        <v>3170</v>
      </c>
      <c r="E35" s="26">
        <v>3.1E-2</v>
      </c>
      <c r="F35" s="22">
        <f>ROUND(E35*D35,2)</f>
        <v>98.27</v>
      </c>
      <c r="G35" s="26">
        <v>4.65E-2</v>
      </c>
      <c r="H35" s="22">
        <f t="shared" si="0"/>
        <v>147.41</v>
      </c>
    </row>
    <row r="36" spans="1:8" x14ac:dyDescent="0.25">
      <c r="A36" s="96" t="s">
        <v>46</v>
      </c>
      <c r="B36" s="97"/>
      <c r="C36" s="98"/>
      <c r="D36" s="22">
        <f>IF(brut&lt;plafond,brut,plafond)</f>
        <v>3170</v>
      </c>
      <c r="E36" s="26">
        <v>8.0000000000000002E-3</v>
      </c>
      <c r="F36" s="22">
        <f>ROUND(E36*D36,2)</f>
        <v>25.36</v>
      </c>
      <c r="G36" s="26">
        <v>1.2E-2</v>
      </c>
      <c r="H36" s="22">
        <f t="shared" si="0"/>
        <v>38.04</v>
      </c>
    </row>
    <row r="37" spans="1:8" x14ac:dyDescent="0.25">
      <c r="A37" s="30" t="s">
        <v>47</v>
      </c>
      <c r="B37" s="31"/>
      <c r="C37" s="32"/>
      <c r="D37" s="22">
        <f>IF(brut&lt;plafond,0,brut-plafond)</f>
        <v>2199.5166666666664</v>
      </c>
      <c r="E37" s="26">
        <v>7.8E-2</v>
      </c>
      <c r="F37" s="22">
        <f t="shared" ref="F37:F39" si="2">ROUND(E37*D37,2)</f>
        <v>171.56</v>
      </c>
      <c r="G37" s="26">
        <v>0.1275</v>
      </c>
      <c r="H37" s="22">
        <f t="shared" si="0"/>
        <v>280.44</v>
      </c>
    </row>
    <row r="38" spans="1:8" x14ac:dyDescent="0.25">
      <c r="A38" s="96" t="s">
        <v>48</v>
      </c>
      <c r="B38" s="97"/>
      <c r="C38" s="98"/>
      <c r="D38" s="22">
        <f>IF(brut&lt;plafond,0,brut-plafond)</f>
        <v>2199.5166666666664</v>
      </c>
      <c r="E38" s="26">
        <v>8.9999999999999993E-3</v>
      </c>
      <c r="F38" s="22">
        <f t="shared" si="2"/>
        <v>19.8</v>
      </c>
      <c r="G38" s="26">
        <v>1.2999999999999999E-2</v>
      </c>
      <c r="H38" s="22">
        <f t="shared" si="0"/>
        <v>28.59</v>
      </c>
    </row>
    <row r="39" spans="1:8" x14ac:dyDescent="0.25">
      <c r="A39" s="30" t="s">
        <v>49</v>
      </c>
      <c r="B39" s="31"/>
      <c r="C39" s="32"/>
      <c r="D39" s="22">
        <f>brut</f>
        <v>5369.5166666666664</v>
      </c>
      <c r="E39" s="26">
        <v>1.2999999999999999E-3</v>
      </c>
      <c r="F39" s="22">
        <f t="shared" si="2"/>
        <v>6.98</v>
      </c>
      <c r="G39" s="26">
        <v>2.2000000000000001E-3</v>
      </c>
      <c r="H39" s="22">
        <f t="shared" si="0"/>
        <v>11.81</v>
      </c>
    </row>
    <row r="40" spans="1:8" x14ac:dyDescent="0.25">
      <c r="A40" s="30" t="s">
        <v>50</v>
      </c>
      <c r="B40" s="31"/>
      <c r="C40" s="32"/>
      <c r="D40" s="22">
        <f>IF(brut&lt;plafond,brut,plafond)</f>
        <v>3170</v>
      </c>
      <c r="E40" s="26"/>
      <c r="F40" s="22"/>
      <c r="G40" s="26">
        <v>1.4999999999999999E-2</v>
      </c>
      <c r="H40" s="22">
        <f t="shared" si="0"/>
        <v>47.55</v>
      </c>
    </row>
    <row r="41" spans="1:8" x14ac:dyDescent="0.25">
      <c r="A41" s="107"/>
      <c r="B41" s="108"/>
      <c r="C41" s="109"/>
      <c r="D41" s="34"/>
      <c r="E41" s="35"/>
      <c r="F41" s="36"/>
      <c r="G41" s="37"/>
      <c r="H41" s="36"/>
    </row>
    <row r="42" spans="1:8" x14ac:dyDescent="0.25">
      <c r="A42" s="110" t="s">
        <v>51</v>
      </c>
      <c r="B42" s="111"/>
      <c r="C42" s="112"/>
      <c r="D42" s="10"/>
      <c r="E42" s="10"/>
      <c r="F42" s="63">
        <f>SUM(F23:F40)</f>
        <v>1151.51</v>
      </c>
      <c r="G42" s="10"/>
      <c r="H42" s="63">
        <f>SUM(H25:H41)</f>
        <v>2232.52</v>
      </c>
    </row>
    <row r="43" spans="1:8" x14ac:dyDescent="0.25">
      <c r="A43" s="104" t="s">
        <v>52</v>
      </c>
      <c r="B43" s="105"/>
      <c r="C43" s="106"/>
      <c r="D43" s="10"/>
      <c r="E43" s="10"/>
      <c r="F43" s="64">
        <f>brut-F42+F23</f>
        <v>4372.3766666666661</v>
      </c>
      <c r="G43" s="10"/>
      <c r="H43" s="11"/>
    </row>
    <row r="44" spans="1:8" x14ac:dyDescent="0.25">
      <c r="A44" s="39"/>
      <c r="B44" s="40"/>
      <c r="C44" s="41"/>
      <c r="D44" s="42"/>
      <c r="E44" s="42"/>
      <c r="F44" s="43"/>
      <c r="G44" s="10"/>
      <c r="H44" s="11"/>
    </row>
    <row r="45" spans="1:8" x14ac:dyDescent="0.25">
      <c r="A45" s="113" t="s">
        <v>53</v>
      </c>
      <c r="B45" s="113"/>
      <c r="C45" s="113"/>
      <c r="D45" s="12"/>
      <c r="E45" s="10"/>
      <c r="F45" s="38"/>
      <c r="G45" s="10"/>
      <c r="H45" s="11"/>
    </row>
    <row r="46" spans="1:8" x14ac:dyDescent="0.25">
      <c r="A46" s="113" t="s">
        <v>54</v>
      </c>
      <c r="B46" s="113"/>
      <c r="C46" s="113"/>
      <c r="D46" s="12"/>
      <c r="E46" s="10"/>
      <c r="F46" s="38"/>
      <c r="G46" s="10"/>
      <c r="H46" s="11"/>
    </row>
    <row r="47" spans="1:8" x14ac:dyDescent="0.25">
      <c r="A47" s="113" t="s">
        <v>55</v>
      </c>
      <c r="B47" s="113"/>
      <c r="C47" s="113"/>
      <c r="D47" s="75"/>
      <c r="E47" s="76"/>
      <c r="F47" s="17"/>
      <c r="G47" s="10"/>
      <c r="H47" s="11"/>
    </row>
    <row r="48" spans="1:8" x14ac:dyDescent="0.25">
      <c r="A48" s="114" t="s">
        <v>62</v>
      </c>
      <c r="B48" s="115"/>
      <c r="C48" s="116"/>
      <c r="D48" s="6"/>
      <c r="E48" s="44"/>
      <c r="F48" s="64">
        <f>brut+F45+F46+F47-F42</f>
        <v>4218.0066666666662</v>
      </c>
      <c r="G48" s="44"/>
      <c r="H48" s="45"/>
    </row>
    <row r="49" spans="1:8" x14ac:dyDescent="0.25">
      <c r="A49" s="46"/>
      <c r="B49" s="47" t="s">
        <v>56</v>
      </c>
      <c r="C49" s="47"/>
      <c r="D49" s="2" t="s">
        <v>57</v>
      </c>
      <c r="E49" s="2" t="s">
        <v>58</v>
      </c>
      <c r="F49" s="2" t="s">
        <v>59</v>
      </c>
      <c r="G49" s="47"/>
      <c r="H49" s="15"/>
    </row>
    <row r="50" spans="1:8" x14ac:dyDescent="0.25">
      <c r="A50" s="48"/>
      <c r="B50" s="49"/>
      <c r="C50" s="2" t="s">
        <v>60</v>
      </c>
      <c r="D50" s="2">
        <v>30</v>
      </c>
      <c r="E50" s="2">
        <v>30</v>
      </c>
      <c r="F50" s="3">
        <f>D50-E50</f>
        <v>0</v>
      </c>
      <c r="G50" s="50"/>
      <c r="H50" s="51"/>
    </row>
    <row r="51" spans="1:8" x14ac:dyDescent="0.25">
      <c r="A51" s="52"/>
      <c r="B51" s="53"/>
      <c r="C51" s="2" t="s">
        <v>61</v>
      </c>
      <c r="D51" s="2">
        <v>13</v>
      </c>
      <c r="E51" s="2">
        <v>13</v>
      </c>
      <c r="F51" s="3">
        <f>D51-E51</f>
        <v>0</v>
      </c>
      <c r="G51" s="54"/>
      <c r="H51" s="55"/>
    </row>
  </sheetData>
  <mergeCells count="54">
    <mergeCell ref="A45:C45"/>
    <mergeCell ref="A46:C46"/>
    <mergeCell ref="A47:C47"/>
    <mergeCell ref="D47:E47"/>
    <mergeCell ref="A48:C48"/>
    <mergeCell ref="A43:C43"/>
    <mergeCell ref="A28:C28"/>
    <mergeCell ref="A29:C29"/>
    <mergeCell ref="A30:C30"/>
    <mergeCell ref="A31:C31"/>
    <mergeCell ref="A32:C32"/>
    <mergeCell ref="A33:C33"/>
    <mergeCell ref="A35:C35"/>
    <mergeCell ref="A36:C36"/>
    <mergeCell ref="A38:C38"/>
    <mergeCell ref="A41:C41"/>
    <mergeCell ref="A42:C42"/>
    <mergeCell ref="A27:C27"/>
    <mergeCell ref="A13:C13"/>
    <mergeCell ref="A14:C14"/>
    <mergeCell ref="A15:C15"/>
    <mergeCell ref="A16:C16"/>
    <mergeCell ref="A23:C23"/>
    <mergeCell ref="A24:C24"/>
    <mergeCell ref="A25:C25"/>
    <mergeCell ref="A26:C26"/>
    <mergeCell ref="E20:F20"/>
    <mergeCell ref="A21:C22"/>
    <mergeCell ref="D21:D22"/>
    <mergeCell ref="E21:F21"/>
    <mergeCell ref="A9:B9"/>
    <mergeCell ref="C9:D9"/>
    <mergeCell ref="F9:G9"/>
    <mergeCell ref="A10:B10"/>
    <mergeCell ref="C10:D12"/>
    <mergeCell ref="F10:G10"/>
    <mergeCell ref="A11:B11"/>
    <mergeCell ref="F11:G11"/>
    <mergeCell ref="A12:B12"/>
    <mergeCell ref="E12:F12"/>
    <mergeCell ref="G21:H21"/>
    <mergeCell ref="A7:B7"/>
    <mergeCell ref="C7:D7"/>
    <mergeCell ref="F7:G7"/>
    <mergeCell ref="A8:B8"/>
    <mergeCell ref="C8:D8"/>
    <mergeCell ref="F8:G8"/>
    <mergeCell ref="A1:D2"/>
    <mergeCell ref="A3:D5"/>
    <mergeCell ref="E3:H3"/>
    <mergeCell ref="F5:G5"/>
    <mergeCell ref="A6:B6"/>
    <mergeCell ref="C6:D6"/>
    <mergeCell ref="F6:G6"/>
  </mergeCells>
  <pageMargins left="0.7" right="0.7" top="0.75" bottom="0.75" header="0.3" footer="0.3"/>
  <ignoredErrors>
    <ignoredError sqref="F11" numberStoredAsText="1"/>
    <ignoredError sqref="D31 D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brut</vt:lpstr>
      <vt:lpstr>plafond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sylvie chamillard</dc:creator>
  <cp:lastModifiedBy>Catherine Lainé</cp:lastModifiedBy>
  <dcterms:created xsi:type="dcterms:W3CDTF">2015-04-14T09:20:21Z</dcterms:created>
  <dcterms:modified xsi:type="dcterms:W3CDTF">2015-06-17T12:46:22Z</dcterms:modified>
</cp:coreProperties>
</file>